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FS-DATA\PDC-Admin\Amy\Website\"/>
    </mc:Choice>
  </mc:AlternateContent>
  <xr:revisionPtr revIDLastSave="0" documentId="8_{E2E1C7EA-FD03-46A2-BD60-C17655F43A30}" xr6:coauthVersionLast="47" xr6:coauthVersionMax="47" xr10:uidLastSave="{00000000-0000-0000-0000-000000000000}"/>
  <bookViews>
    <workbookView xWindow="28680" yWindow="-120" windowWidth="25440" windowHeight="15270" xr2:uid="{00000000-000D-0000-FFFF-FFFF00000000}"/>
  </bookViews>
  <sheets>
    <sheet name="FP&amp;C Fee" sheetId="1" r:id="rId1"/>
  </sheets>
  <definedNames>
    <definedName name="_xlnm.Print_Area" localSheetId="0">'FP&amp;C Fee'!$A$1:$J$77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25" i="1"/>
  <c r="H29" i="1" s="1"/>
  <c r="H23" i="1"/>
  <c r="H27" i="1" s="1"/>
  <c r="H31" i="1" l="1"/>
  <c r="H33" i="1" s="1"/>
  <c r="H35" i="1" s="1"/>
  <c r="H37" i="1" s="1"/>
  <c r="H39" i="1" s="1"/>
  <c r="H51" i="1" s="1"/>
  <c r="H54" i="1" l="1"/>
  <c r="H53" i="1"/>
  <c r="H52" i="1"/>
  <c r="H41" i="1"/>
  <c r="H57" i="1"/>
  <c r="H55" i="1"/>
  <c r="H56" i="1"/>
  <c r="H59" i="1" l="1"/>
  <c r="H63" i="1" s="1"/>
</calcChain>
</file>

<file path=xl/sharedStrings.xml><?xml version="1.0" encoding="utf-8"?>
<sst xmlns="http://schemas.openxmlformats.org/spreadsheetml/2006/main" count="62" uniqueCount="62">
  <si>
    <t>Project Name</t>
  </si>
  <si>
    <t>Date</t>
  </si>
  <si>
    <t>The BCI ratio is</t>
  </si>
  <si>
    <t>The CPI ratio is</t>
  </si>
  <si>
    <t xml:space="preserve">log [1975 AFC] = </t>
  </si>
  <si>
    <t>The BCI for the reference year (1975) was</t>
  </si>
  <si>
    <t>The CPI for the reference year (1975) was</t>
  </si>
  <si>
    <t>The adjusted AFC for the reference year (1975) is</t>
  </si>
  <si>
    <t>The adjusted fee percentage for the reference year is</t>
  </si>
  <si>
    <t>The adjusted fee amount for the reference year is</t>
  </si>
  <si>
    <t>The adjusted base fee for the subject year is</t>
  </si>
  <si>
    <t xml:space="preserve">Fee as a percentage of the AFC = </t>
  </si>
  <si>
    <r>
      <t>TOTAL FEE</t>
    </r>
    <r>
      <rPr>
        <sz val="10"/>
        <rFont val="Arial"/>
        <family val="2"/>
      </rPr>
      <t xml:space="preserve"> (including Renovation factor, if any) = </t>
    </r>
  </si>
  <si>
    <r>
      <t xml:space="preserve">Enter the </t>
    </r>
    <r>
      <rPr>
        <b/>
        <sz val="10"/>
        <rFont val="Arial"/>
        <family val="2"/>
      </rPr>
      <t>Available Funds for Construction</t>
    </r>
  </si>
  <si>
    <t>BCI</t>
  </si>
  <si>
    <t>CPI</t>
  </si>
  <si>
    <r>
      <t xml:space="preserve">Enter the </t>
    </r>
    <r>
      <rPr>
        <b/>
        <sz val="10"/>
        <rFont val="Arial"/>
        <family val="2"/>
      </rPr>
      <t>subject year</t>
    </r>
    <r>
      <rPr>
        <sz val="10"/>
        <rFont val="Arial"/>
        <family val="2"/>
      </rPr>
      <t xml:space="preserve"> for cost index data (prior year)</t>
    </r>
  </si>
  <si>
    <t>The Building Cost Index for the subject year is</t>
  </si>
  <si>
    <t>The Consumer Price Index for the subject year is</t>
  </si>
  <si>
    <t>1.</t>
  </si>
  <si>
    <t>2.</t>
  </si>
  <si>
    <t>3.</t>
  </si>
  <si>
    <t>4.</t>
  </si>
  <si>
    <t>5.</t>
  </si>
  <si>
    <t>6.</t>
  </si>
  <si>
    <t>7.</t>
  </si>
  <si>
    <t>8.</t>
  </si>
  <si>
    <t>9.</t>
  </si>
  <si>
    <t>10.</t>
  </si>
  <si>
    <t>11.</t>
  </si>
  <si>
    <t>12.</t>
  </si>
  <si>
    <t>13.</t>
  </si>
  <si>
    <t>14.</t>
  </si>
  <si>
    <t>15.</t>
  </si>
  <si>
    <t>16.</t>
  </si>
  <si>
    <t>Calculator Based on Proposed State Fee Schedule</t>
  </si>
  <si>
    <r>
      <t xml:space="preserve">Enter the </t>
    </r>
    <r>
      <rPr>
        <b/>
        <sz val="10"/>
        <rFont val="Arial"/>
        <family val="2"/>
      </rPr>
      <t>Renovation Factor</t>
    </r>
    <r>
      <rPr>
        <sz val="10"/>
        <rFont val="Arial"/>
        <family val="2"/>
      </rPr>
      <t xml:space="preserve"> (if not applicable, enter '1')</t>
    </r>
  </si>
  <si>
    <t>Design Development</t>
  </si>
  <si>
    <t>Schematic Design</t>
  </si>
  <si>
    <t>Construction Documents Phase</t>
  </si>
  <si>
    <t>Bidding and Contract Phase</t>
  </si>
  <si>
    <t>Construction Phase</t>
  </si>
  <si>
    <t>Construction Close Out Phase</t>
  </si>
  <si>
    <t>PAYMENT TERMS</t>
  </si>
  <si>
    <t>Design Total</t>
  </si>
  <si>
    <t>Contract Total NTE</t>
  </si>
  <si>
    <t>Reimbursables NTE</t>
  </si>
  <si>
    <t>Exhibit B</t>
  </si>
  <si>
    <t>Program Completion</t>
  </si>
  <si>
    <t>Professional Liability Insurance Coverage shall be in the amount required by the following schedule unless otherwise indicated.  No deductible shall be in excess of 5% of the amount of the policy.  The prime Designer shall be fully responsible to the Owner for his associates and his professional consultant's work.  Responsibility for professional liability coverage for the total project design (including all professional consultants) rests solely with the prime Designer.</t>
  </si>
  <si>
    <t>SCHEDULE</t>
  </si>
  <si>
    <t>LIMITS OF PROFESSIONAL LIABILITY</t>
  </si>
  <si>
    <t>Construction Cost</t>
  </si>
  <si>
    <t>0 to $10,000,000</t>
  </si>
  <si>
    <t>$10,000,001 to 20,000,000</t>
  </si>
  <si>
    <t>$20,000,001 to $50,000,000</t>
  </si>
  <si>
    <t>Over $50,000,000</t>
  </si>
  <si>
    <t>Limit of Liability</t>
  </si>
  <si>
    <t>$1,000,000</t>
  </si>
  <si>
    <t>$1,500,000</t>
  </si>
  <si>
    <t>$3,000,000</t>
  </si>
  <si>
    <t>To be determined by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</si>
</sst>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44" formatCode="_(&quot;$&quot;* #,##0.00_);_(&quot;$&quot;* \(#,##0.00\);_(&quot;$&quot;* &quot;-&quot;??_);_(@_)"/>
    <numFmt numFmtId="164" formatCode="0.0"/>
    <numFmt numFmtId="165" formatCode="0.0000"/>
    <numFmt numFmtId="166" formatCode="0.000"/>
    <numFmt numFmtId="167" formatCode="&quot;$&quot;#,##0"/>
    <numFmt numFmtId="168" formatCode="0.000%"/>
    <numFmt numFmtId="169" formatCode="0.0000%"/>
  </numFmts>
  <fonts count="11">
    <font>
      <sz val="10"/>
      <name val="Arial"/>
    </font>
    <font>
      <b/>
      <sz val="10"/>
      <name val="Arial"/>
      <family val="2"/>
    </font>
    <font>
      <b/>
      <sz val="11"/>
      <name val="Arial"/>
      <family val="2"/>
    </font>
    <font>
      <b/>
      <sz val="14"/>
      <name val="Arial"/>
      <family val="2"/>
    </font>
    <font>
      <sz val="10"/>
      <name val="Arial"/>
      <family val="2"/>
    </font>
    <font>
      <sz val="10"/>
      <name val="Arial"/>
      <family val="2"/>
    </font>
    <font>
      <sz val="11"/>
      <name val="Arial"/>
      <family val="2"/>
    </font>
    <font>
      <b/>
      <sz val="12"/>
      <name val="Arial"/>
      <family val="2"/>
    </font>
    <font>
      <sz val="11"/>
      <name val="Arial MT"/>
      <family val="2"/>
    </font>
    <font>
      <sz val="10"/>
      <name val="Arial MT"/>
    </font>
    <font>
      <u/>
      <sz val="10"/>
      <name val="Arial MT"/>
    </font>
  </fonts>
  <fills count="2">
    <fill>
      <patternFill patternType="none"/>
    </fill>
    <fill>
      <patternFill patternType="gray125"/>
    </fill>
  </fills>
  <borders count="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62">
    <xf numFmtId="0" fontId="0" fillId="0" borderId="0" xfId="0"/>
    <xf numFmtId="164" fontId="0" fillId="0" borderId="0" xfId="0" applyNumberFormat="1" applyAlignment="1">
      <alignment horizontal="left" vertical="center"/>
    </xf>
    <xf numFmtId="0" fontId="0" fillId="0" borderId="0" xfId="0" applyAlignment="1">
      <alignment horizont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vertical="center"/>
    </xf>
    <xf numFmtId="167" fontId="0" fillId="0" borderId="0" xfId="0" applyNumberFormat="1" applyAlignment="1">
      <alignment horizontal="left" vertical="center"/>
    </xf>
    <xf numFmtId="49" fontId="0" fillId="0" borderId="0" xfId="0" applyNumberFormat="1" applyAlignment="1">
      <alignment horizontal="right"/>
    </xf>
    <xf numFmtId="0" fontId="0" fillId="0" borderId="1" xfId="0" applyBorder="1"/>
    <xf numFmtId="0" fontId="1" fillId="0" borderId="0" xfId="0" applyFont="1"/>
    <xf numFmtId="167" fontId="1" fillId="0" borderId="0" xfId="0" applyNumberFormat="1" applyFont="1"/>
    <xf numFmtId="168" fontId="0" fillId="0" borderId="0" xfId="0" applyNumberFormat="1"/>
    <xf numFmtId="0" fontId="3" fillId="0" borderId="0" xfId="0" applyFont="1"/>
    <xf numFmtId="0" fontId="4" fillId="0" borderId="0" xfId="0" applyFont="1"/>
    <xf numFmtId="0" fontId="4" fillId="0" borderId="0" xfId="0" applyFont="1" applyAlignment="1">
      <alignment horizontal="center"/>
    </xf>
    <xf numFmtId="0" fontId="0" fillId="0" borderId="0" xfId="0" applyAlignment="1">
      <alignment horizontal="right"/>
    </xf>
    <xf numFmtId="0" fontId="0" fillId="0" borderId="0" xfId="0" applyAlignment="1">
      <alignment horizontal="right" vertical="center"/>
    </xf>
    <xf numFmtId="49" fontId="0" fillId="0" borderId="0" xfId="0" applyNumberFormat="1" applyAlignment="1">
      <alignment horizontal="right" vertical="center"/>
    </xf>
    <xf numFmtId="49" fontId="0" fillId="0" borderId="2" xfId="0" applyNumberFormat="1" applyBorder="1" applyAlignment="1">
      <alignment horizontal="right" vertical="center"/>
    </xf>
    <xf numFmtId="0" fontId="1" fillId="0" borderId="3" xfId="0" applyFont="1" applyBorder="1" applyAlignment="1">
      <alignment vertical="center"/>
    </xf>
    <xf numFmtId="0" fontId="0" fillId="0" borderId="3" xfId="0" applyBorder="1" applyAlignment="1">
      <alignment vertical="center"/>
    </xf>
    <xf numFmtId="0" fontId="0" fillId="0" borderId="0" xfId="0" applyAlignment="1">
      <alignment vertical="center"/>
    </xf>
    <xf numFmtId="0" fontId="7" fillId="0" borderId="0" xfId="0" applyFont="1"/>
    <xf numFmtId="0" fontId="6" fillId="0" borderId="0" xfId="0" applyFont="1"/>
    <xf numFmtId="0" fontId="6" fillId="0" borderId="4" xfId="0" applyFont="1" applyBorder="1"/>
    <xf numFmtId="0" fontId="0" fillId="0" borderId="5" xfId="0" applyBorder="1"/>
    <xf numFmtId="9" fontId="0" fillId="0" borderId="0" xfId="0" applyNumberFormat="1"/>
    <xf numFmtId="0" fontId="8" fillId="0" borderId="0" xfId="0" applyFont="1" applyAlignment="1" applyProtection="1">
      <alignment vertical="top" wrapText="1"/>
      <protection locked="0"/>
    </xf>
    <xf numFmtId="0" fontId="0" fillId="0" borderId="0" xfId="0" applyAlignment="1">
      <alignment vertical="top" wrapText="1"/>
    </xf>
    <xf numFmtId="167" fontId="0" fillId="0" borderId="0" xfId="0" applyNumberFormat="1"/>
    <xf numFmtId="167" fontId="6" fillId="0" borderId="0" xfId="0" applyNumberFormat="1" applyFont="1"/>
    <xf numFmtId="167" fontId="4" fillId="0" borderId="0" xfId="0" applyNumberFormat="1" applyFont="1"/>
    <xf numFmtId="167" fontId="6" fillId="0" borderId="6" xfId="1" applyNumberFormat="1" applyFont="1" applyBorder="1" applyProtection="1">
      <protection locked="0"/>
    </xf>
    <xf numFmtId="0" fontId="1" fillId="0" borderId="0" xfId="0" applyFont="1" applyAlignment="1">
      <alignment horizontal="left"/>
    </xf>
    <xf numFmtId="0" fontId="2" fillId="0" borderId="0" xfId="0" applyFont="1"/>
    <xf numFmtId="167" fontId="2" fillId="0" borderId="0" xfId="0" applyNumberFormat="1" applyFont="1"/>
    <xf numFmtId="0" fontId="2" fillId="0" borderId="1" xfId="0" applyFont="1" applyBorder="1"/>
    <xf numFmtId="0" fontId="10" fillId="0" borderId="0" xfId="0" applyFont="1"/>
    <xf numFmtId="0" fontId="9" fillId="0" borderId="0" xfId="0" applyFont="1"/>
    <xf numFmtId="7" fontId="9" fillId="0" borderId="0" xfId="0" applyNumberFormat="1" applyFont="1"/>
    <xf numFmtId="6" fontId="9" fillId="0" borderId="0" xfId="0" quotePrefix="1" applyNumberFormat="1" applyFont="1"/>
    <xf numFmtId="6" fontId="9" fillId="0" borderId="0" xfId="0" applyNumberFormat="1" applyFont="1"/>
    <xf numFmtId="0" fontId="1" fillId="0" borderId="0" xfId="0" applyFont="1" applyAlignment="1">
      <alignment horizontal="center"/>
    </xf>
    <xf numFmtId="164" fontId="0" fillId="0" borderId="0" xfId="0" applyNumberFormat="1" applyAlignment="1">
      <alignment horizontal="left" vertical="center"/>
    </xf>
    <xf numFmtId="165" fontId="0" fillId="0" borderId="0" xfId="0" applyNumberFormat="1" applyAlignment="1">
      <alignment horizontal="left" vertical="center"/>
    </xf>
    <xf numFmtId="2" fontId="0" fillId="0" borderId="0" xfId="0" applyNumberFormat="1" applyAlignment="1">
      <alignment horizontal="left" vertical="center"/>
    </xf>
    <xf numFmtId="0" fontId="6" fillId="0" borderId="0" xfId="0" applyFont="1" applyAlignment="1" applyProtection="1">
      <alignment horizontal="left" vertical="center"/>
      <protection locked="0"/>
    </xf>
    <xf numFmtId="14" fontId="6" fillId="0" borderId="0" xfId="0" applyNumberFormat="1" applyFont="1" applyAlignment="1" applyProtection="1">
      <alignment horizontal="left"/>
      <protection locked="0"/>
    </xf>
    <xf numFmtId="167" fontId="2" fillId="0" borderId="4" xfId="0" applyNumberFormat="1" applyFont="1" applyBorder="1" applyAlignment="1" applyProtection="1">
      <alignment horizontal="left" vertical="center"/>
      <protection locked="0"/>
    </xf>
    <xf numFmtId="167" fontId="2" fillId="0" borderId="6" xfId="0" applyNumberFormat="1" applyFont="1" applyBorder="1" applyAlignment="1" applyProtection="1">
      <alignment horizontal="left" vertical="center"/>
      <protection locked="0"/>
    </xf>
    <xf numFmtId="1" fontId="0" fillId="0" borderId="0" xfId="0" applyNumberFormat="1" applyAlignment="1">
      <alignment horizontal="left" vertical="center"/>
    </xf>
    <xf numFmtId="2" fontId="0" fillId="0" borderId="4" xfId="0" applyNumberFormat="1" applyBorder="1" applyAlignment="1" applyProtection="1">
      <alignment horizontal="left" vertical="center"/>
      <protection locked="0"/>
    </xf>
    <xf numFmtId="2" fontId="0" fillId="0" borderId="6" xfId="0" applyNumberFormat="1" applyBorder="1" applyAlignment="1" applyProtection="1">
      <alignment horizontal="left" vertical="center"/>
      <protection locked="0"/>
    </xf>
    <xf numFmtId="167" fontId="0" fillId="0" borderId="0" xfId="0" applyNumberFormat="1" applyAlignment="1">
      <alignment horizontal="left" vertical="center"/>
    </xf>
    <xf numFmtId="0" fontId="0" fillId="0" borderId="0" xfId="0" applyAlignment="1">
      <alignment horizontal="center"/>
    </xf>
    <xf numFmtId="0" fontId="9"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168" fontId="0" fillId="0" borderId="0" xfId="0" applyNumberFormat="1" applyAlignment="1">
      <alignment horizontal="left" vertical="center"/>
    </xf>
    <xf numFmtId="166" fontId="0" fillId="0" borderId="0" xfId="0" applyNumberFormat="1" applyAlignment="1">
      <alignment horizontal="left" vertical="center"/>
    </xf>
    <xf numFmtId="169" fontId="0" fillId="0" borderId="0" xfId="0" applyNumberFormat="1" applyAlignment="1">
      <alignment horizontal="left" vertical="center"/>
    </xf>
    <xf numFmtId="167" fontId="2" fillId="0" borderId="3" xfId="0" applyNumberFormat="1" applyFont="1" applyBorder="1" applyAlignment="1">
      <alignment horizontal="left" vertical="center"/>
    </xf>
    <xf numFmtId="167" fontId="2" fillId="0" borderId="7" xfId="0" applyNumberFormat="1" applyFont="1" applyBorder="1" applyAlignment="1">
      <alignment horizontal="lef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6"/>
  <sheetViews>
    <sheetView tabSelected="1" zoomScaleNormal="100" workbookViewId="0">
      <selection activeCell="H11" sqref="H11:I11"/>
    </sheetView>
  </sheetViews>
  <sheetFormatPr defaultColWidth="9.140625" defaultRowHeight="12.75"/>
  <cols>
    <col min="2" max="2" width="1.7109375" customWidth="1"/>
    <col min="3" max="3" width="1.140625" style="7" customWidth="1"/>
    <col min="4" max="4" width="13.140625" customWidth="1"/>
    <col min="6" max="6" width="14.7109375" bestFit="1" customWidth="1"/>
    <col min="7" max="7" width="11.5703125" customWidth="1"/>
    <col min="8" max="8" width="18.85546875" customWidth="1"/>
    <col min="9" max="9" width="3.28515625" customWidth="1"/>
  </cols>
  <sheetData>
    <row r="1" spans="1:10" ht="13.5" customHeight="1">
      <c r="A1" s="42" t="s">
        <v>47</v>
      </c>
      <c r="B1" s="42"/>
      <c r="C1" s="42"/>
      <c r="D1" s="42"/>
      <c r="E1" s="42"/>
      <c r="F1" s="42"/>
      <c r="G1" s="42"/>
      <c r="H1" s="42"/>
      <c r="I1" s="42"/>
      <c r="J1" s="42"/>
    </row>
    <row r="2" spans="1:10" ht="15.75">
      <c r="D2" s="22" t="s">
        <v>35</v>
      </c>
    </row>
    <row r="3" spans="1:10">
      <c r="D3" s="33">
        <v>2025</v>
      </c>
    </row>
    <row r="4" spans="1:10" ht="7.5" customHeight="1">
      <c r="D4" s="9"/>
    </row>
    <row r="5" spans="1:10" ht="14.25">
      <c r="D5" t="s">
        <v>0</v>
      </c>
      <c r="E5" s="46"/>
      <c r="F5" s="46"/>
      <c r="G5" s="46"/>
      <c r="H5" s="46"/>
      <c r="I5" s="46"/>
    </row>
    <row r="6" spans="1:10" ht="0.75" customHeight="1">
      <c r="E6" s="8"/>
      <c r="F6" s="8"/>
      <c r="G6" s="8"/>
      <c r="H6" s="8"/>
      <c r="I6" s="8"/>
    </row>
    <row r="7" spans="1:10" ht="7.5" customHeight="1"/>
    <row r="8" spans="1:10" ht="14.25">
      <c r="D8" t="s">
        <v>1</v>
      </c>
      <c r="E8" s="47"/>
      <c r="F8" s="47"/>
    </row>
    <row r="9" spans="1:10" ht="0.75" customHeight="1">
      <c r="E9" s="8"/>
      <c r="F9" s="8"/>
    </row>
    <row r="10" spans="1:10" ht="8.25" customHeight="1"/>
    <row r="11" spans="1:10" ht="15">
      <c r="A11" s="15" t="s">
        <v>19</v>
      </c>
      <c r="B11" s="7"/>
      <c r="D11" t="s">
        <v>13</v>
      </c>
      <c r="H11" s="48"/>
      <c r="I11" s="49"/>
    </row>
    <row r="12" spans="1:10" ht="3" customHeight="1">
      <c r="A12" s="15"/>
      <c r="B12" s="7"/>
      <c r="H12" s="6"/>
      <c r="I12" s="6"/>
    </row>
    <row r="13" spans="1:10">
      <c r="A13" s="15" t="s">
        <v>20</v>
      </c>
      <c r="B13" s="7"/>
      <c r="D13" t="s">
        <v>36</v>
      </c>
      <c r="H13" s="51"/>
      <c r="I13" s="52"/>
    </row>
    <row r="14" spans="1:10" ht="3" customHeight="1">
      <c r="A14" s="15"/>
      <c r="B14" s="7"/>
      <c r="H14" s="6"/>
      <c r="I14" s="6"/>
    </row>
    <row r="15" spans="1:10">
      <c r="A15" s="15" t="s">
        <v>21</v>
      </c>
      <c r="B15" s="7"/>
      <c r="D15" t="s">
        <v>16</v>
      </c>
      <c r="H15" s="50">
        <v>2024</v>
      </c>
      <c r="I15" s="50"/>
    </row>
    <row r="16" spans="1:10" ht="3" customHeight="1">
      <c r="A16" s="15"/>
      <c r="B16" s="7"/>
      <c r="H16" s="6"/>
      <c r="I16" s="6"/>
    </row>
    <row r="17" spans="1:9">
      <c r="A17" s="15" t="s">
        <v>22</v>
      </c>
      <c r="B17" s="7"/>
      <c r="D17" t="s">
        <v>17</v>
      </c>
      <c r="H17" s="50">
        <v>8345</v>
      </c>
      <c r="I17" s="50"/>
    </row>
    <row r="18" spans="1:9" ht="3" customHeight="1">
      <c r="A18" s="15"/>
      <c r="B18" s="7"/>
      <c r="H18" s="1"/>
      <c r="I18" s="1"/>
    </row>
    <row r="19" spans="1:9">
      <c r="A19" s="15" t="s">
        <v>23</v>
      </c>
      <c r="B19" s="7"/>
      <c r="D19" t="s">
        <v>18</v>
      </c>
      <c r="H19" s="43">
        <v>313.7</v>
      </c>
      <c r="I19" s="43"/>
    </row>
    <row r="20" spans="1:9" ht="3" customHeight="1">
      <c r="A20" s="15"/>
      <c r="B20" s="7"/>
      <c r="H20" s="1"/>
      <c r="I20" s="1"/>
    </row>
    <row r="21" spans="1:9">
      <c r="A21" s="15" t="s">
        <v>24</v>
      </c>
      <c r="B21" s="7"/>
      <c r="D21" t="s">
        <v>5</v>
      </c>
      <c r="H21" s="50">
        <f>E44</f>
        <v>1306</v>
      </c>
      <c r="I21" s="50"/>
    </row>
    <row r="22" spans="1:9" ht="3" customHeight="1">
      <c r="A22" s="15"/>
      <c r="B22" s="7"/>
      <c r="H22" s="1"/>
      <c r="I22" s="1"/>
    </row>
    <row r="23" spans="1:9">
      <c r="A23" s="15" t="s">
        <v>25</v>
      </c>
      <c r="B23" s="7"/>
      <c r="D23" t="s">
        <v>6</v>
      </c>
      <c r="H23" s="43">
        <f>F44</f>
        <v>53.8</v>
      </c>
      <c r="I23" s="43"/>
    </row>
    <row r="24" spans="1:9" ht="3" customHeight="1">
      <c r="A24" s="15"/>
      <c r="B24" s="7"/>
      <c r="H24" s="1"/>
      <c r="I24" s="1"/>
    </row>
    <row r="25" spans="1:9">
      <c r="A25" s="15" t="s">
        <v>26</v>
      </c>
      <c r="B25" s="7"/>
      <c r="D25" t="s">
        <v>2</v>
      </c>
      <c r="H25" s="44">
        <f>PRODUCT(H21,1/H17)</f>
        <v>0.15650089874176154</v>
      </c>
      <c r="I25" s="44"/>
    </row>
    <row r="26" spans="1:9" ht="3" customHeight="1">
      <c r="A26" s="15"/>
      <c r="B26" s="7"/>
      <c r="H26" s="1"/>
      <c r="I26" s="1"/>
    </row>
    <row r="27" spans="1:9">
      <c r="A27" s="15" t="s">
        <v>27</v>
      </c>
      <c r="B27" s="7"/>
      <c r="D27" t="s">
        <v>3</v>
      </c>
      <c r="H27" s="45">
        <f>PRODUCT(H19,1/H23)</f>
        <v>5.8308550185873607</v>
      </c>
      <c r="I27" s="45"/>
    </row>
    <row r="28" spans="1:9" ht="3" customHeight="1">
      <c r="A28" s="15"/>
      <c r="B28" s="7"/>
      <c r="H28" s="5"/>
      <c r="I28" s="5"/>
    </row>
    <row r="29" spans="1:9">
      <c r="A29" s="15" t="s">
        <v>28</v>
      </c>
      <c r="B29" s="7"/>
      <c r="D29" t="s">
        <v>7</v>
      </c>
      <c r="H29" s="53">
        <f>PRODUCT(H11,H25)</f>
        <v>0.15650089874176154</v>
      </c>
      <c r="I29" s="53"/>
    </row>
    <row r="30" spans="1:9" ht="3" customHeight="1">
      <c r="A30" s="15"/>
      <c r="B30" s="7"/>
      <c r="H30" s="5"/>
      <c r="I30" s="5"/>
    </row>
    <row r="31" spans="1:9">
      <c r="A31" s="15" t="s">
        <v>29</v>
      </c>
      <c r="B31" s="7"/>
      <c r="D31" t="s">
        <v>4</v>
      </c>
      <c r="H31" s="58">
        <f>LOG(H29)</f>
        <v>-0.80548316407621035</v>
      </c>
      <c r="I31" s="58"/>
    </row>
    <row r="32" spans="1:9" ht="3" customHeight="1">
      <c r="A32" s="15"/>
      <c r="B32" s="7"/>
      <c r="H32" s="5"/>
      <c r="I32" s="5"/>
    </row>
    <row r="33" spans="1:9">
      <c r="A33" s="15" t="s">
        <v>30</v>
      </c>
      <c r="B33" s="7"/>
      <c r="D33" t="s">
        <v>8</v>
      </c>
      <c r="H33" s="57">
        <f>PRODUCT(1/H31,46.1,1/100)</f>
        <v>-0.57232729442422303</v>
      </c>
      <c r="I33" s="57"/>
    </row>
    <row r="34" spans="1:9" ht="3" customHeight="1">
      <c r="A34" s="15"/>
      <c r="B34" s="7"/>
      <c r="H34" s="5"/>
      <c r="I34" s="5"/>
    </row>
    <row r="35" spans="1:9" ht="15" customHeight="1">
      <c r="A35" s="15" t="s">
        <v>31</v>
      </c>
      <c r="B35" s="7"/>
      <c r="D35" t="s">
        <v>9</v>
      </c>
      <c r="H35" s="53">
        <f>PRODUCT(H29,H33)</f>
        <v>-8.9569735951831667E-2</v>
      </c>
      <c r="I35" s="53"/>
    </row>
    <row r="36" spans="1:9" ht="3" customHeight="1">
      <c r="A36" s="15"/>
      <c r="B36" s="7"/>
      <c r="H36" s="5"/>
      <c r="I36" s="5"/>
    </row>
    <row r="37" spans="1:9">
      <c r="A37" s="15" t="s">
        <v>32</v>
      </c>
      <c r="B37" s="7"/>
      <c r="D37" t="s">
        <v>10</v>
      </c>
      <c r="H37" s="53">
        <f>PRODUCT(H27,H35)</f>
        <v>-0.5222681443882824</v>
      </c>
      <c r="I37" s="53"/>
    </row>
    <row r="38" spans="1:9" ht="5.0999999999999996" customHeight="1" thickBot="1">
      <c r="A38" s="15"/>
      <c r="B38" s="7"/>
      <c r="H38" s="5"/>
      <c r="I38" s="5"/>
    </row>
    <row r="39" spans="1:9" s="21" customFormat="1" ht="15.75" thickBot="1">
      <c r="A39" s="16" t="s">
        <v>33</v>
      </c>
      <c r="B39" s="17"/>
      <c r="C39" s="18"/>
      <c r="D39" s="19" t="s">
        <v>12</v>
      </c>
      <c r="E39" s="20"/>
      <c r="F39" s="20"/>
      <c r="G39" s="20"/>
      <c r="H39" s="60">
        <f>PRODUCT(H37,H13)</f>
        <v>-0.5222681443882824</v>
      </c>
      <c r="I39" s="61"/>
    </row>
    <row r="40" spans="1:9" ht="5.0999999999999996" customHeight="1">
      <c r="A40" s="15"/>
      <c r="B40" s="7"/>
      <c r="H40" s="5"/>
      <c r="I40" s="5"/>
    </row>
    <row r="41" spans="1:9">
      <c r="A41" s="15" t="s">
        <v>34</v>
      </c>
      <c r="B41" s="7"/>
      <c r="D41" t="s">
        <v>11</v>
      </c>
      <c r="H41" s="59" t="e">
        <f>PRODUCT(1/H11,H39)</f>
        <v>#DIV/0!</v>
      </c>
      <c r="I41" s="59"/>
    </row>
    <row r="42" spans="1:9" ht="7.5" customHeight="1">
      <c r="H42" s="5"/>
      <c r="I42" s="5"/>
    </row>
    <row r="43" spans="1:9">
      <c r="E43" s="2" t="s">
        <v>14</v>
      </c>
      <c r="F43" s="4" t="s">
        <v>15</v>
      </c>
      <c r="H43" s="1"/>
      <c r="I43" s="1"/>
    </row>
    <row r="44" spans="1:9">
      <c r="D44">
        <v>1975</v>
      </c>
      <c r="E44" s="2">
        <v>1306</v>
      </c>
      <c r="F44" s="3">
        <v>53.8</v>
      </c>
    </row>
    <row r="45" spans="1:9">
      <c r="D45">
        <v>2021</v>
      </c>
      <c r="E45" s="14">
        <v>6912</v>
      </c>
      <c r="F45" s="3">
        <v>271</v>
      </c>
    </row>
    <row r="46" spans="1:9">
      <c r="D46">
        <v>2022</v>
      </c>
      <c r="E46" s="14">
        <v>7792</v>
      </c>
      <c r="F46" s="3">
        <v>292.7</v>
      </c>
    </row>
    <row r="47" spans="1:9">
      <c r="D47">
        <v>2023</v>
      </c>
      <c r="E47" s="14">
        <v>8130</v>
      </c>
      <c r="F47" s="3">
        <v>304.7</v>
      </c>
    </row>
    <row r="48" spans="1:9" ht="9" customHeight="1"/>
    <row r="49" spans="4:8" ht="15">
      <c r="D49" s="36" t="s">
        <v>43</v>
      </c>
      <c r="E49" s="8"/>
      <c r="F49" s="8"/>
    </row>
    <row r="50" spans="4:8" ht="5.0999999999999996" customHeight="1">
      <c r="D50" s="12"/>
    </row>
    <row r="51" spans="4:8">
      <c r="D51" t="s">
        <v>48</v>
      </c>
      <c r="G51" s="26">
        <v>0.05</v>
      </c>
      <c r="H51" s="29">
        <f>SUM(H39*0.05)</f>
        <v>-2.611340721941412E-2</v>
      </c>
    </row>
    <row r="52" spans="4:8">
      <c r="D52" t="s">
        <v>38</v>
      </c>
      <c r="F52" s="11"/>
      <c r="G52" s="26">
        <v>0.1</v>
      </c>
      <c r="H52" s="29">
        <f>SUM(H39*0.1)</f>
        <v>-5.2226814438828241E-2</v>
      </c>
    </row>
    <row r="53" spans="4:8">
      <c r="D53" t="s">
        <v>37</v>
      </c>
      <c r="G53" s="26">
        <v>0.2</v>
      </c>
      <c r="H53" s="29">
        <f>SUM(H39*0.2)</f>
        <v>-0.10445362887765648</v>
      </c>
    </row>
    <row r="54" spans="4:8">
      <c r="D54" s="13" t="s">
        <v>39</v>
      </c>
      <c r="E54" s="9"/>
      <c r="F54" s="10"/>
      <c r="G54" s="26">
        <v>0.25</v>
      </c>
      <c r="H54" s="29">
        <f>SUM(H39*0.25)</f>
        <v>-0.1305670360970706</v>
      </c>
    </row>
    <row r="55" spans="4:8">
      <c r="D55" t="s">
        <v>40</v>
      </c>
      <c r="G55" s="26">
        <v>0.05</v>
      </c>
      <c r="H55" s="29">
        <f>SUM(H39*0.05)</f>
        <v>-2.611340721941412E-2</v>
      </c>
    </row>
    <row r="56" spans="4:8">
      <c r="D56" t="s">
        <v>41</v>
      </c>
      <c r="F56" s="11"/>
      <c r="G56" s="26">
        <v>0.3</v>
      </c>
      <c r="H56" s="29">
        <f>SUM(H39*0.3)</f>
        <v>-0.1566804433164847</v>
      </c>
    </row>
    <row r="57" spans="4:8">
      <c r="D57" t="s">
        <v>42</v>
      </c>
      <c r="G57" s="26">
        <v>0.05</v>
      </c>
      <c r="H57" s="29">
        <f>SUM(H39*0.05)</f>
        <v>-2.611340721941412E-2</v>
      </c>
    </row>
    <row r="58" spans="4:8" ht="4.5" customHeight="1">
      <c r="H58" s="29"/>
    </row>
    <row r="59" spans="4:8" ht="14.25">
      <c r="D59" s="23" t="s">
        <v>44</v>
      </c>
      <c r="H59" s="30">
        <f>SUM(H51:H57)</f>
        <v>-0.5222681443882824</v>
      </c>
    </row>
    <row r="60" spans="4:8" ht="5.0999999999999996" customHeight="1">
      <c r="D60" s="13"/>
      <c r="H60" s="31"/>
    </row>
    <row r="61" spans="4:8" ht="14.25">
      <c r="D61" s="24" t="s">
        <v>46</v>
      </c>
      <c r="E61" s="25"/>
      <c r="F61" s="25"/>
      <c r="G61" s="25"/>
      <c r="H61" s="32"/>
    </row>
    <row r="62" spans="4:8" ht="5.0999999999999996" customHeight="1">
      <c r="H62" s="29"/>
    </row>
    <row r="63" spans="4:8" ht="15">
      <c r="D63" s="34" t="s">
        <v>45</v>
      </c>
      <c r="H63" s="35">
        <f>SUM(H59:H61)</f>
        <v>-0.5222681443882824</v>
      </c>
    </row>
    <row r="67" spans="2:13" ht="80.25" customHeight="1">
      <c r="B67" s="55" t="s">
        <v>49</v>
      </c>
      <c r="C67" s="56"/>
      <c r="D67" s="56"/>
      <c r="E67" s="56"/>
      <c r="F67" s="56"/>
      <c r="G67" s="56"/>
      <c r="H67" s="56"/>
      <c r="I67" s="56"/>
      <c r="J67" s="27"/>
      <c r="K67" s="28"/>
      <c r="L67" s="28"/>
      <c r="M67" s="28"/>
    </row>
    <row r="68" spans="2:13" ht="5.0999999999999996" customHeight="1"/>
    <row r="69" spans="2:13">
      <c r="D69" s="42" t="s">
        <v>50</v>
      </c>
      <c r="E69" s="42"/>
      <c r="F69" s="42"/>
      <c r="G69" s="42"/>
      <c r="H69" s="42"/>
      <c r="I69" s="42"/>
      <c r="J69" s="42"/>
    </row>
    <row r="70" spans="2:13">
      <c r="D70" s="54" t="s">
        <v>51</v>
      </c>
      <c r="E70" s="54"/>
      <c r="F70" s="54"/>
      <c r="G70" s="54"/>
      <c r="H70" s="54"/>
      <c r="I70" s="54"/>
      <c r="J70" s="54"/>
    </row>
    <row r="71" spans="2:13">
      <c r="D71" s="37" t="s">
        <v>52</v>
      </c>
      <c r="E71" s="13"/>
      <c r="F71" s="13"/>
      <c r="G71" s="37" t="s">
        <v>57</v>
      </c>
      <c r="H71" s="13"/>
    </row>
    <row r="72" spans="2:13" ht="5.0999999999999996" customHeight="1">
      <c r="D72" s="38"/>
      <c r="E72" s="13"/>
      <c r="F72" s="13"/>
      <c r="G72" s="38"/>
      <c r="H72" s="13"/>
    </row>
    <row r="73" spans="2:13">
      <c r="D73" s="39" t="s">
        <v>53</v>
      </c>
      <c r="E73" s="13"/>
      <c r="F73" s="13"/>
      <c r="G73" s="40" t="s">
        <v>58</v>
      </c>
      <c r="H73" s="13"/>
    </row>
    <row r="74" spans="2:13">
      <c r="D74" s="41" t="s">
        <v>54</v>
      </c>
      <c r="E74" s="13"/>
      <c r="F74" s="13"/>
      <c r="G74" s="40" t="s">
        <v>59</v>
      </c>
      <c r="H74" s="13"/>
    </row>
    <row r="75" spans="2:13">
      <c r="D75" s="41" t="s">
        <v>55</v>
      </c>
      <c r="E75" s="13"/>
      <c r="F75" s="13"/>
      <c r="G75" s="40" t="s">
        <v>60</v>
      </c>
      <c r="H75" s="13"/>
    </row>
    <row r="76" spans="2:13">
      <c r="D76" s="38" t="s">
        <v>56</v>
      </c>
      <c r="E76" s="13"/>
      <c r="F76" s="13"/>
      <c r="G76" s="38" t="s">
        <v>61</v>
      </c>
      <c r="H76" s="13"/>
    </row>
  </sheetData>
  <sheetProtection algorithmName="SHA-512" hashValue="MkxSMHrNk06hgfYCuz082HCp0WNvpvU+qzigvVHOCaDWbyxr7H/dY6Q/W6Xr8ZJVhvIFR5I13c+JFkvfvExchA==" saltValue="TmyQ3fJxEiUy1Q3fEfzy5g==" spinCount="100000" sheet="1" selectLockedCells="1"/>
  <mergeCells count="22">
    <mergeCell ref="H29:I29"/>
    <mergeCell ref="D69:J69"/>
    <mergeCell ref="D70:J70"/>
    <mergeCell ref="B67:I67"/>
    <mergeCell ref="H37:I37"/>
    <mergeCell ref="H35:I35"/>
    <mergeCell ref="H33:I33"/>
    <mergeCell ref="H31:I31"/>
    <mergeCell ref="H41:I41"/>
    <mergeCell ref="H39:I39"/>
    <mergeCell ref="A1:J1"/>
    <mergeCell ref="H23:I23"/>
    <mergeCell ref="H25:I25"/>
    <mergeCell ref="H27:I27"/>
    <mergeCell ref="E5:I5"/>
    <mergeCell ref="E8:F8"/>
    <mergeCell ref="H11:I11"/>
    <mergeCell ref="H15:I15"/>
    <mergeCell ref="H17:I17"/>
    <mergeCell ref="H19:I19"/>
    <mergeCell ref="H13:I13"/>
    <mergeCell ref="H21:I21"/>
  </mergeCells>
  <phoneticPr fontId="0" type="noConversion"/>
  <printOptions horizontalCentered="1" verticalCentered="1"/>
  <pageMargins left="0.25" right="0.25" top="0.5" bottom="0.5" header="0.3" footer="0.3"/>
  <pageSetup scale="89" orientation="portrait" r:id="rId1"/>
  <headerFooter alignWithMargins="0"/>
  <ignoredErrors>
    <ignoredError sqref="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FP&amp;C Fee</vt:lpstr>
      <vt:lpstr>'FP&amp;C Fee'!Print_Area</vt:lpstr>
    </vt:vector>
  </TitlesOfParts>
  <Company>eskew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tlea</dc:creator>
  <cp:lastModifiedBy>Amy H Loe</cp:lastModifiedBy>
  <cp:lastPrinted>2025-02-04T16:28:22Z</cp:lastPrinted>
  <dcterms:created xsi:type="dcterms:W3CDTF">2004-03-03T15:58:35Z</dcterms:created>
  <dcterms:modified xsi:type="dcterms:W3CDTF">2025-02-04T16:28:57Z</dcterms:modified>
</cp:coreProperties>
</file>